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CBpod\wwwPCBMatrix.com\FILEREP  (PCBL FTP BAK 2024-12-04)\MASTER DOCS\V24 Documents\Reference Calculators\"/>
    </mc:Choice>
  </mc:AlternateContent>
  <xr:revisionPtr revIDLastSave="0" documentId="13_ncr:1_{10D60B67-2769-4896-95D6-671262CB5C83}" xr6:coauthVersionLast="47" xr6:coauthVersionMax="47" xr10:uidLastSave="{00000000-0000-0000-0000-000000000000}"/>
  <workbookProtection workbookAlgorithmName="SHA-512" workbookHashValue="WdvEXeREPFMolzl3O5SVoZyAAtGzv5HRoAlDRhPFPEjDFDm4MSIw7gUBS0/kZMfnCg0ghHnjDpt4+pJU3iLeww==" workbookSaltValue="yrI3vIyEPdJ8shNSklPBdA==" workbookSpinCount="100000" lockStructure="1"/>
  <bookViews>
    <workbookView showSheetTabs="0" xWindow="19480" yWindow="-14900" windowWidth="21060" windowHeight="13820" xr2:uid="{00000000-000D-0000-FFFF-FFFF00000000}"/>
  </bookViews>
  <sheets>
    <sheet name="S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3" i="1"/>
  <c r="R16" i="1"/>
  <c r="C10" i="1"/>
  <c r="I9" i="1" s="1"/>
  <c r="C13" i="1"/>
  <c r="C16" i="1"/>
  <c r="L12" i="1" s="1"/>
  <c r="L13" i="1" s="1"/>
  <c r="O10" i="1" s="1"/>
  <c r="R15" i="1" s="1"/>
  <c r="R14" i="1" s="1"/>
  <c r="I11" i="1"/>
  <c r="I12" i="1"/>
  <c r="L15" i="1"/>
  <c r="L16" i="1"/>
  <c r="I8" i="1" l="1"/>
  <c r="I10" i="1" s="1"/>
  <c r="I13" i="1" s="1"/>
  <c r="L8" i="1"/>
  <c r="L9" i="1" s="1"/>
  <c r="I14" i="1" l="1"/>
  <c r="L10" i="1" s="1"/>
  <c r="L11" i="1" l="1"/>
  <c r="R12" i="1" s="1"/>
  <c r="R11" i="1" s="1"/>
  <c r="O8" i="1" l="1"/>
  <c r="R9" i="1" s="1"/>
  <c r="R8" i="1" s="1"/>
  <c r="O9" i="1"/>
</calcChain>
</file>

<file path=xl/sharedStrings.xml><?xml version="1.0" encoding="utf-8"?>
<sst xmlns="http://schemas.openxmlformats.org/spreadsheetml/2006/main" count="48" uniqueCount="45">
  <si>
    <t>Lmax</t>
  </si>
  <si>
    <t>Lmin</t>
  </si>
  <si>
    <t>Tmin</t>
  </si>
  <si>
    <t>Tmax</t>
  </si>
  <si>
    <t>Wmin</t>
  </si>
  <si>
    <t>Wmax</t>
  </si>
  <si>
    <t>Heel Goal</t>
  </si>
  <si>
    <t>Side Goal</t>
  </si>
  <si>
    <t>Fab Tol +/-</t>
  </si>
  <si>
    <t>Y =</t>
  </si>
  <si>
    <t>C =</t>
  </si>
  <si>
    <t>X =</t>
  </si>
  <si>
    <t>Lrange =</t>
  </si>
  <si>
    <t>Trange =</t>
  </si>
  <si>
    <t>Wrange =</t>
  </si>
  <si>
    <t>Toe Tol =</t>
  </si>
  <si>
    <t>Zmax =</t>
  </si>
  <si>
    <t>Heel Tol =</t>
  </si>
  <si>
    <t>Gmin =</t>
  </si>
  <si>
    <t>Side Tol =</t>
  </si>
  <si>
    <t>Smax =</t>
  </si>
  <si>
    <t>Smin =</t>
  </si>
  <si>
    <t>Toe Min =</t>
  </si>
  <si>
    <t>Toe Max =</t>
  </si>
  <si>
    <t>Heel Min =</t>
  </si>
  <si>
    <t>Heel Max =</t>
  </si>
  <si>
    <t>Side Min =</t>
  </si>
  <si>
    <t>Side Max =</t>
  </si>
  <si>
    <t>New Smax =</t>
  </si>
  <si>
    <t>New Smin =</t>
  </si>
  <si>
    <t>Place Tol +/-</t>
  </si>
  <si>
    <t>Yref =</t>
  </si>
  <si>
    <t>Stol =</t>
  </si>
  <si>
    <t>Stol(RMS) =</t>
  </si>
  <si>
    <t>Sdiff =</t>
  </si>
  <si>
    <t>Toe Goal</t>
  </si>
  <si>
    <t>Calculation:</t>
  </si>
  <si>
    <t>Result:</t>
  </si>
  <si>
    <t>Place Rnd</t>
  </si>
  <si>
    <t>Size Rnd</t>
  </si>
  <si>
    <t>Place Rnd Factor =</t>
  </si>
  <si>
    <t>Size Rnd Factor =</t>
  </si>
  <si>
    <t>Enter Data:</t>
  </si>
  <si>
    <t>© 2012 - 2024 PCB Libraries, Inc.</t>
  </si>
  <si>
    <t>Version 2.0  (February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</si>
</sst>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1"/>
      <name val="Arial"/>
      <family val="2"/>
    </font>
    <font>
      <b/>
      <i/>
      <sz val="10"/>
      <color rgb="FFFF0000"/>
      <name val="Arial"/>
      <family val="2"/>
    </font>
    <font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2" fontId="0" fillId="0" borderId="0" xfId="0" applyNumberFormat="1"/>
    <xf numFmtId="2" fontId="0" fillId="0" borderId="1" xfId="0" applyNumberForma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4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3" xfId="0" applyNumberFormat="1" applyBorder="1" applyAlignment="1" applyProtection="1">
      <alignment horizontal="center"/>
      <protection locked="0"/>
    </xf>
    <xf numFmtId="0" fontId="0" fillId="0" borderId="4" xfId="0" applyBorder="1"/>
    <xf numFmtId="165" fontId="0" fillId="0" borderId="3" xfId="0" applyNumberFormat="1" applyBorder="1" applyAlignment="1" applyProtection="1">
      <alignment horizontal="center"/>
      <protection locked="0"/>
    </xf>
    <xf numFmtId="165" fontId="0" fillId="0" borderId="2" xfId="0" applyNumberFormat="1" applyBorder="1" applyAlignment="1" applyProtection="1">
      <alignment horizontal="center"/>
      <protection locked="0"/>
    </xf>
    <xf numFmtId="2" fontId="0" fillId="0" borderId="2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2" borderId="5" xfId="0" applyFill="1" applyBorder="1"/>
    <xf numFmtId="0" fontId="0" fillId="2" borderId="0" xfId="0" applyFill="1"/>
    <xf numFmtId="0" fontId="0" fillId="2" borderId="6" xfId="0" applyFill="1" applyBorder="1"/>
    <xf numFmtId="0" fontId="0" fillId="2" borderId="7" xfId="0" applyFill="1" applyBorder="1"/>
    <xf numFmtId="0" fontId="0" fillId="2" borderId="4" xfId="0" applyFill="1" applyBorder="1"/>
    <xf numFmtId="0" fontId="0" fillId="3" borderId="8" xfId="0" applyFill="1" applyBorder="1" applyAlignment="1">
      <alignment horizontal="right"/>
    </xf>
    <xf numFmtId="2" fontId="0" fillId="3" borderId="3" xfId="0" applyNumberFormat="1" applyFill="1" applyBorder="1" applyAlignment="1">
      <alignment horizontal="center"/>
    </xf>
    <xf numFmtId="0" fontId="0" fillId="3" borderId="9" xfId="0" applyFill="1" applyBorder="1" applyAlignment="1">
      <alignment horizontal="right"/>
    </xf>
    <xf numFmtId="2" fontId="0" fillId="3" borderId="1" xfId="0" applyNumberFormat="1" applyFill="1" applyBorder="1" applyAlignment="1">
      <alignment horizontal="center"/>
    </xf>
    <xf numFmtId="0" fontId="0" fillId="3" borderId="10" xfId="0" applyFill="1" applyBorder="1" applyAlignment="1">
      <alignment horizontal="right"/>
    </xf>
    <xf numFmtId="2" fontId="0" fillId="3" borderId="2" xfId="0" applyNumberFormat="1" applyFill="1" applyBorder="1" applyAlignment="1">
      <alignment horizontal="center"/>
    </xf>
    <xf numFmtId="0" fontId="2" fillId="3" borderId="8" xfId="0" applyFont="1" applyFill="1" applyBorder="1" applyAlignment="1">
      <alignment horizontal="right"/>
    </xf>
    <xf numFmtId="164" fontId="0" fillId="3" borderId="3" xfId="0" applyNumberFormat="1" applyFill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164" fontId="0" fillId="3" borderId="1" xfId="0" applyNumberFormat="1" applyFill="1" applyBorder="1" applyAlignment="1">
      <alignment horizontal="center"/>
    </xf>
    <xf numFmtId="0" fontId="2" fillId="3" borderId="10" xfId="0" applyFont="1" applyFill="1" applyBorder="1" applyAlignment="1">
      <alignment horizontal="right"/>
    </xf>
    <xf numFmtId="164" fontId="0" fillId="3" borderId="2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3" borderId="8" xfId="0" applyFont="1" applyFill="1" applyBorder="1" applyAlignment="1">
      <alignment horizontal="right"/>
    </xf>
    <xf numFmtId="0" fontId="1" fillId="3" borderId="9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0" fillId="2" borderId="12" xfId="0" applyFill="1" applyBorder="1"/>
    <xf numFmtId="0" fontId="0" fillId="2" borderId="13" xfId="0" applyFill="1" applyBorder="1"/>
    <xf numFmtId="0" fontId="0" fillId="2" borderId="0" xfId="0" applyFill="1" applyAlignment="1">
      <alignment horizontal="right"/>
    </xf>
    <xf numFmtId="0" fontId="0" fillId="2" borderId="14" xfId="0" applyFill="1" applyBorder="1" applyAlignment="1">
      <alignment horizontal="center"/>
    </xf>
    <xf numFmtId="0" fontId="2" fillId="2" borderId="7" xfId="0" applyFont="1" applyFill="1" applyBorder="1" applyAlignment="1">
      <alignment horizontal="right"/>
    </xf>
    <xf numFmtId="0" fontId="0" fillId="2" borderId="15" xfId="0" applyFill="1" applyBorder="1"/>
    <xf numFmtId="0" fontId="2" fillId="3" borderId="10" xfId="0" applyFont="1" applyFill="1" applyBorder="1" applyAlignment="1">
      <alignment horizontal="center"/>
    </xf>
    <xf numFmtId="0" fontId="6" fillId="0" borderId="0" xfId="0" applyFont="1"/>
    <xf numFmtId="0" fontId="1" fillId="3" borderId="16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2" fillId="3" borderId="18" xfId="0" applyFont="1" applyFill="1" applyBorder="1" applyAlignment="1">
      <alignment horizontal="right"/>
    </xf>
    <xf numFmtId="0" fontId="0" fillId="3" borderId="19" xfId="0" applyFill="1" applyBorder="1"/>
    <xf numFmtId="0" fontId="0" fillId="3" borderId="20" xfId="0" applyFill="1" applyBorder="1"/>
    <xf numFmtId="0" fontId="2" fillId="3" borderId="21" xfId="0" applyFont="1" applyFill="1" applyBorder="1" applyAlignment="1">
      <alignment horizontal="right"/>
    </xf>
    <xf numFmtId="0" fontId="0" fillId="3" borderId="22" xfId="0" applyFill="1" applyBorder="1"/>
    <xf numFmtId="0" fontId="0" fillId="3" borderId="2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pcblibraries.com/Forum" TargetMode="External"/><Relationship Id="rId3" Type="http://schemas.openxmlformats.org/officeDocument/2006/relationships/image" Target="../media/image3.png"/><Relationship Id="rId7" Type="http://schemas.openxmlformats.org/officeDocument/2006/relationships/hyperlink" Target="http://www.pcblibraries.com/Downloads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hyperlink" Target="http://www.pcblibraries.com/" TargetMode="External"/><Relationship Id="rId9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371475</xdr:colOff>
      <xdr:row>3</xdr:row>
      <xdr:rowOff>38100</xdr:rowOff>
    </xdr:from>
    <xdr:to>
      <xdr:col>11</xdr:col>
      <xdr:colOff>476250</xdr:colOff>
      <xdr:row>6</xdr:row>
      <xdr:rowOff>95250</xdr:rowOff>
    </xdr:to>
    <xdr:pic>
      <xdr:nvPicPr>
        <xdr:cNvPr id="1183" name="Picture 6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16000"/>
        <a:stretch>
          <a:fillRect/>
        </a:stretch>
      </xdr:blipFill>
      <xdr:spPr bwMode="auto">
        <a:xfrm>
          <a:off x="5524500" y="704850"/>
          <a:ext cx="9525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3</xdr:row>
      <xdr:rowOff>0</xdr:rowOff>
    </xdr:from>
    <xdr:to>
      <xdr:col>5</xdr:col>
      <xdr:colOff>485775</xdr:colOff>
      <xdr:row>6</xdr:row>
      <xdr:rowOff>95250</xdr:rowOff>
    </xdr:to>
    <xdr:pic>
      <xdr:nvPicPr>
        <xdr:cNvPr id="1184" name="Picture 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10001"/>
        <a:stretch>
          <a:fillRect/>
        </a:stretch>
      </xdr:blipFill>
      <xdr:spPr bwMode="auto">
        <a:xfrm>
          <a:off x="2162175" y="666750"/>
          <a:ext cx="9525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381000</xdr:colOff>
      <xdr:row>3</xdr:row>
      <xdr:rowOff>38100</xdr:rowOff>
    </xdr:from>
    <xdr:to>
      <xdr:col>17</xdr:col>
      <xdr:colOff>209550</xdr:colOff>
      <xdr:row>6</xdr:row>
      <xdr:rowOff>95250</xdr:rowOff>
    </xdr:to>
    <xdr:pic>
      <xdr:nvPicPr>
        <xdr:cNvPr id="1185" name="Picture 5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999" b="10001"/>
        <a:stretch>
          <a:fillRect/>
        </a:stretch>
      </xdr:blipFill>
      <xdr:spPr bwMode="auto">
        <a:xfrm>
          <a:off x="8553450" y="704850"/>
          <a:ext cx="9525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0</xdr:row>
      <xdr:rowOff>123825</xdr:rowOff>
    </xdr:from>
    <xdr:to>
      <xdr:col>4</xdr:col>
      <xdr:colOff>352425</xdr:colOff>
      <xdr:row>3</xdr:row>
      <xdr:rowOff>85725</xdr:rowOff>
    </xdr:to>
    <xdr:pic>
      <xdr:nvPicPr>
        <xdr:cNvPr id="1186" name="Picture 7" descr="PCBL Logo 40.jp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23825"/>
          <a:ext cx="19716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352425</xdr:colOff>
      <xdr:row>16</xdr:row>
      <xdr:rowOff>152400</xdr:rowOff>
    </xdr:from>
    <xdr:to>
      <xdr:col>8</xdr:col>
      <xdr:colOff>9525</xdr:colOff>
      <xdr:row>20</xdr:row>
      <xdr:rowOff>19050</xdr:rowOff>
    </xdr:to>
    <xdr:pic>
      <xdr:nvPicPr>
        <xdr:cNvPr id="1187" name="Picture 34" descr="C:\Users\NB\AppData\Local\Temp\Temporary Internet Files\Content.IE5\069DP6Y2\MC900441428[1].png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3048000"/>
          <a:ext cx="5238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400049</xdr:colOff>
      <xdr:row>0</xdr:row>
      <xdr:rowOff>76200</xdr:rowOff>
    </xdr:from>
    <xdr:to>
      <xdr:col>15</xdr:col>
      <xdr:colOff>219074</xdr:colOff>
      <xdr:row>2</xdr:row>
      <xdr:rowOff>9525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181224" y="76200"/>
          <a:ext cx="59721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2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PCB Footprint Expert SMD Reference Calculator </a:t>
          </a:r>
          <a:endParaRPr lang="en-US" sz="2100" b="1">
            <a:solidFill>
              <a:srgbClr val="002060"/>
            </a:solidFill>
          </a:endParaRPr>
        </a:p>
      </xdr:txBody>
    </xdr:sp>
    <xdr:clientData/>
  </xdr:twoCellAnchor>
  <xdr:twoCellAnchor>
    <xdr:from>
      <xdr:col>15</xdr:col>
      <xdr:colOff>133350</xdr:colOff>
      <xdr:row>16</xdr:row>
      <xdr:rowOff>161924</xdr:rowOff>
    </xdr:from>
    <xdr:to>
      <xdr:col>18</xdr:col>
      <xdr:colOff>419100</xdr:colOff>
      <xdr:row>20</xdr:row>
      <xdr:rowOff>9524</xdr:rowOff>
    </xdr:to>
    <xdr:sp macro="" textlink="">
      <xdr:nvSpPr>
        <xdr:cNvPr id="9" name="TextBox 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067675" y="3057524"/>
          <a:ext cx="230505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45720" rIns="45720" rtlCol="0" anchor="t"/>
        <a:lstStyle/>
        <a:p>
          <a:r>
            <a:rPr lang="en-US" sz="1100" b="1" i="1">
              <a:solidFill>
                <a:srgbClr val="FF0000"/>
              </a:solidFill>
            </a:rPr>
            <a:t>FREE PCB Footprint Expert</a:t>
          </a:r>
        </a:p>
        <a:p>
          <a:r>
            <a:rPr lang="en-US" sz="1100" u="sng">
              <a:solidFill>
                <a:srgbClr val="0000FF"/>
              </a:solidFill>
            </a:rPr>
            <a:t>www.PCBLibraries.com/Downloads</a:t>
          </a:r>
        </a:p>
      </xdr:txBody>
    </xdr:sp>
    <xdr:clientData/>
  </xdr:twoCellAnchor>
  <xdr:twoCellAnchor>
    <xdr:from>
      <xdr:col>8</xdr:col>
      <xdr:colOff>104775</xdr:colOff>
      <xdr:row>16</xdr:row>
      <xdr:rowOff>161925</xdr:rowOff>
    </xdr:from>
    <xdr:to>
      <xdr:col>11</xdr:col>
      <xdr:colOff>600075</xdr:colOff>
      <xdr:row>20</xdr:row>
      <xdr:rowOff>9525</xdr:rowOff>
    </xdr:to>
    <xdr:sp macro="" textlink="">
      <xdr:nvSpPr>
        <xdr:cNvPr id="10" name="TextBox 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457700" y="3057525"/>
          <a:ext cx="2143125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45720" rIns="45720" rtlCol="0" anchor="t"/>
        <a:lstStyle/>
        <a:p>
          <a:r>
            <a:rPr lang="en-US" sz="1100" b="1" i="1">
              <a:solidFill>
                <a:srgbClr val="FF0000"/>
              </a:solidFill>
            </a:rPr>
            <a:t>Questions? </a:t>
          </a:r>
          <a:r>
            <a:rPr lang="en-US" sz="1100" b="0" i="1">
              <a:solidFill>
                <a:sysClr val="windowText" lastClr="000000"/>
              </a:solidFill>
            </a:rPr>
            <a:t>Visit our online forum</a:t>
          </a:r>
        </a:p>
        <a:p>
          <a:r>
            <a:rPr lang="en-US" sz="1100" u="sng">
              <a:solidFill>
                <a:srgbClr val="0000FF"/>
              </a:solidFill>
            </a:rPr>
            <a:t>www.PCBLibraries.com/Forum</a:t>
          </a:r>
        </a:p>
      </xdr:txBody>
    </xdr:sp>
    <xdr:clientData/>
  </xdr:twoCellAnchor>
  <xdr:twoCellAnchor editAs="oneCell">
    <xdr:from>
      <xdr:col>13</xdr:col>
      <xdr:colOff>57526</xdr:colOff>
      <xdr:row>10</xdr:row>
      <xdr:rowOff>38101</xdr:rowOff>
    </xdr:from>
    <xdr:to>
      <xdr:col>16</xdr:col>
      <xdr:colOff>181736</xdr:colOff>
      <xdr:row>22</xdr:row>
      <xdr:rowOff>82550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387CEC-8448-4047-AAF5-4354CD1BB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2976" y="1924051"/>
          <a:ext cx="1546610" cy="2076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S28"/>
  <sheetViews>
    <sheetView showGridLines="0" showRowColHeaders="0" tabSelected="1" workbookViewId="0"/>
  </sheetViews>
  <sheetFormatPr defaultRowHeight="12.75" x14ac:dyDescent="0.2"/>
  <cols>
    <col min="1" max="1" width="2" customWidth="1"/>
    <col min="2" max="2" width="12.7109375" customWidth="1"/>
    <col min="3" max="3" width="9.140625" style="1"/>
    <col min="4" max="4" width="2.85546875" customWidth="1"/>
    <col min="5" max="5" width="12.7109375" customWidth="1"/>
    <col min="6" max="6" width="10.7109375" customWidth="1"/>
    <col min="7" max="7" width="2.140625" customWidth="1"/>
    <col min="8" max="8" width="13" customWidth="1"/>
    <col min="9" max="9" width="9.140625" customWidth="1"/>
    <col min="10" max="10" width="2.85546875" customWidth="1"/>
    <col min="11" max="11" width="12.7109375" customWidth="1"/>
    <col min="12" max="12" width="9.140625" customWidth="1"/>
    <col min="13" max="13" width="2.140625" customWidth="1"/>
    <col min="14" max="14" width="10.28515625" customWidth="1"/>
    <col min="15" max="15" width="7.42578125" customWidth="1"/>
    <col min="16" max="16" width="3.5703125" customWidth="1"/>
    <col min="17" max="17" width="16.85546875" customWidth="1"/>
    <col min="18" max="18" width="9.85546875" customWidth="1"/>
  </cols>
  <sheetData>
    <row r="2" spans="2:18" ht="27" x14ac:dyDescent="0.4">
      <c r="F2" s="4"/>
    </row>
    <row r="6" spans="2:18" ht="13.5" thickBot="1" x14ac:dyDescent="0.25"/>
    <row r="7" spans="2:18" ht="14.25" thickTop="1" thickBot="1" x14ac:dyDescent="0.25">
      <c r="B7" s="46" t="s">
        <v>42</v>
      </c>
      <c r="C7" s="48"/>
      <c r="D7" s="9"/>
      <c r="E7" s="9"/>
      <c r="F7" s="9"/>
      <c r="H7" s="46" t="s">
        <v>36</v>
      </c>
      <c r="I7" s="47"/>
      <c r="N7" s="46" t="s">
        <v>37</v>
      </c>
      <c r="O7" s="47"/>
      <c r="Q7" s="5"/>
      <c r="R7" s="14"/>
    </row>
    <row r="8" spans="2:18" ht="13.5" thickTop="1" x14ac:dyDescent="0.2">
      <c r="B8" s="35" t="s">
        <v>1</v>
      </c>
      <c r="C8" s="8">
        <v>5.85</v>
      </c>
      <c r="D8" s="16"/>
      <c r="E8" s="35" t="s">
        <v>8</v>
      </c>
      <c r="F8" s="10">
        <v>0</v>
      </c>
      <c r="H8" s="26" t="s">
        <v>32</v>
      </c>
      <c r="I8" s="21">
        <f>I11-I12</f>
        <v>2.0900000000000007</v>
      </c>
      <c r="J8" s="39"/>
      <c r="K8" s="26" t="s">
        <v>15</v>
      </c>
      <c r="L8" s="27">
        <f>SQRT(C10^2 + (2*F8)^2 + (2*F9)^2)</f>
        <v>0.35000000000000053</v>
      </c>
      <c r="N8" s="20" t="s">
        <v>10</v>
      </c>
      <c r="O8" s="21">
        <f>ROUND(((L9+L11)/2)*L15,0)/L15</f>
        <v>4.96</v>
      </c>
      <c r="P8" s="15"/>
      <c r="Q8" s="20" t="s">
        <v>23</v>
      </c>
      <c r="R8" s="21">
        <f>R9+(L8/2)</f>
        <v>0.52500000000000036</v>
      </c>
    </row>
    <row r="9" spans="2:18" ht="13.5" thickBot="1" x14ac:dyDescent="0.25">
      <c r="B9" s="36" t="s">
        <v>0</v>
      </c>
      <c r="C9" s="2">
        <v>6.2</v>
      </c>
      <c r="D9" s="16"/>
      <c r="E9" s="37" t="s">
        <v>30</v>
      </c>
      <c r="F9" s="11">
        <v>0</v>
      </c>
      <c r="H9" s="28" t="s">
        <v>33</v>
      </c>
      <c r="I9" s="23">
        <f>SQRT(C10^2 + C13^2 + C13^2)</f>
        <v>1.2791794244749251</v>
      </c>
      <c r="J9" s="16"/>
      <c r="K9" s="28" t="s">
        <v>16</v>
      </c>
      <c r="L9" s="29">
        <f>C8+(2*F11)+L8</f>
        <v>6.9</v>
      </c>
      <c r="N9" s="22" t="s">
        <v>11</v>
      </c>
      <c r="O9" s="23">
        <f>ROUND(((L9-L11)/2)*L16,0)/L16</f>
        <v>1.94</v>
      </c>
      <c r="P9" s="16"/>
      <c r="Q9" s="22" t="s">
        <v>22</v>
      </c>
      <c r="R9" s="23">
        <f>((O8+O9)-(C8+L8))/2</f>
        <v>0.35000000000000009</v>
      </c>
    </row>
    <row r="10" spans="2:18" ht="14.25" thickTop="1" thickBot="1" x14ac:dyDescent="0.25">
      <c r="B10" s="24" t="s">
        <v>12</v>
      </c>
      <c r="C10" s="25">
        <f>C9-C8</f>
        <v>0.35000000000000053</v>
      </c>
      <c r="D10" s="16"/>
      <c r="E10" s="40"/>
      <c r="F10" s="41"/>
      <c r="H10" s="28" t="s">
        <v>34</v>
      </c>
      <c r="I10" s="23">
        <f>I8-I9</f>
        <v>0.81082057552507569</v>
      </c>
      <c r="J10" s="16"/>
      <c r="K10" s="28" t="s">
        <v>17</v>
      </c>
      <c r="L10" s="29">
        <f>SQRT((I13-I14)^2 + (2*F8)^2 + (2*F9)^2)</f>
        <v>1.2791794244749246</v>
      </c>
      <c r="N10" s="24" t="s">
        <v>9</v>
      </c>
      <c r="O10" s="25">
        <f>ROUND(L13*L16,0)/L16</f>
        <v>0.56999999999999995</v>
      </c>
      <c r="P10" s="16"/>
      <c r="Q10" s="44" t="s">
        <v>35</v>
      </c>
      <c r="R10" s="25">
        <f>F11</f>
        <v>0.35</v>
      </c>
    </row>
    <row r="11" spans="2:18" ht="13.5" thickTop="1" x14ac:dyDescent="0.2">
      <c r="B11" s="35" t="s">
        <v>2</v>
      </c>
      <c r="C11" s="8">
        <v>0.4</v>
      </c>
      <c r="D11" s="16"/>
      <c r="E11" s="35" t="s">
        <v>35</v>
      </c>
      <c r="F11" s="8">
        <v>0.35</v>
      </c>
      <c r="H11" s="28" t="s">
        <v>20</v>
      </c>
      <c r="I11" s="23">
        <f>C9-(2*C11)</f>
        <v>5.4</v>
      </c>
      <c r="J11" s="16"/>
      <c r="K11" s="28" t="s">
        <v>18</v>
      </c>
      <c r="L11" s="29">
        <f>I13-(2*F12)-L10</f>
        <v>3.0154102877625375</v>
      </c>
      <c r="N11" s="17"/>
      <c r="O11" s="16"/>
      <c r="P11" s="16"/>
      <c r="Q11" s="20" t="s">
        <v>25</v>
      </c>
      <c r="R11" s="21">
        <f>R12+(L10/2)</f>
        <v>0.98958971223746239</v>
      </c>
    </row>
    <row r="12" spans="2:18" x14ac:dyDescent="0.2">
      <c r="B12" s="36" t="s">
        <v>3</v>
      </c>
      <c r="C12" s="2">
        <v>1.27</v>
      </c>
      <c r="D12" s="16"/>
      <c r="E12" s="36" t="s">
        <v>6</v>
      </c>
      <c r="F12" s="2">
        <v>0.35</v>
      </c>
      <c r="H12" s="28" t="s">
        <v>21</v>
      </c>
      <c r="I12" s="23">
        <f>C8-(2*C12)</f>
        <v>3.3099999999999996</v>
      </c>
      <c r="J12" s="16"/>
      <c r="K12" s="28" t="s">
        <v>19</v>
      </c>
      <c r="L12" s="29">
        <f>SQRT(C16^2 + (2*F8)^2 + (2*F9)^2)</f>
        <v>0.2</v>
      </c>
      <c r="N12" s="17"/>
      <c r="O12" s="16"/>
      <c r="P12" s="16"/>
      <c r="Q12" s="22" t="s">
        <v>24</v>
      </c>
      <c r="R12" s="23">
        <f>((I13-L10)-L11)/2</f>
        <v>0.35000000000000009</v>
      </c>
    </row>
    <row r="13" spans="2:18" ht="13.5" thickBot="1" x14ac:dyDescent="0.25">
      <c r="B13" s="24" t="s">
        <v>13</v>
      </c>
      <c r="C13" s="25">
        <f>C12-C11</f>
        <v>0.87</v>
      </c>
      <c r="D13" s="16"/>
      <c r="E13" s="37" t="s">
        <v>7</v>
      </c>
      <c r="F13" s="12">
        <v>0.03</v>
      </c>
      <c r="H13" s="28" t="s">
        <v>28</v>
      </c>
      <c r="I13" s="23">
        <f>I11-(I10/2)</f>
        <v>4.9945897122374623</v>
      </c>
      <c r="J13" s="16"/>
      <c r="K13" s="30" t="s">
        <v>31</v>
      </c>
      <c r="L13" s="31">
        <f>C14+(2*F13)+L12</f>
        <v>0.57000000000000006</v>
      </c>
      <c r="N13" s="17"/>
      <c r="O13" s="16"/>
      <c r="P13" s="16"/>
      <c r="Q13" s="44" t="s">
        <v>6</v>
      </c>
      <c r="R13" s="25">
        <f>F12</f>
        <v>0.35</v>
      </c>
    </row>
    <row r="14" spans="2:18" ht="14.25" thickTop="1" thickBot="1" x14ac:dyDescent="0.25">
      <c r="B14" s="35" t="s">
        <v>4</v>
      </c>
      <c r="C14" s="8">
        <v>0.31</v>
      </c>
      <c r="D14" s="16"/>
      <c r="E14" s="40"/>
      <c r="F14" s="41"/>
      <c r="H14" s="30" t="s">
        <v>29</v>
      </c>
      <c r="I14" s="32">
        <f>I12+(I10/2)</f>
        <v>3.7154102877625377</v>
      </c>
      <c r="J14" s="16"/>
      <c r="K14" s="40"/>
      <c r="L14" s="41"/>
      <c r="N14" s="17"/>
      <c r="O14" s="16"/>
      <c r="P14" s="16"/>
      <c r="Q14" s="20" t="s">
        <v>27</v>
      </c>
      <c r="R14" s="21">
        <f>R15+(L12/2)</f>
        <v>0.12999999999999998</v>
      </c>
    </row>
    <row r="15" spans="2:18" ht="13.5" thickTop="1" x14ac:dyDescent="0.2">
      <c r="B15" s="36" t="s">
        <v>5</v>
      </c>
      <c r="C15" s="2">
        <v>0.51</v>
      </c>
      <c r="D15" s="16"/>
      <c r="E15" s="35" t="s">
        <v>38</v>
      </c>
      <c r="F15" s="13">
        <v>0.02</v>
      </c>
      <c r="H15" s="17"/>
      <c r="I15" s="49" t="s">
        <v>40</v>
      </c>
      <c r="J15" s="50"/>
      <c r="K15" s="51"/>
      <c r="L15" s="33">
        <f>1/F15</f>
        <v>50</v>
      </c>
      <c r="N15" s="17"/>
      <c r="O15" s="16"/>
      <c r="P15" s="16"/>
      <c r="Q15" s="22" t="s">
        <v>26</v>
      </c>
      <c r="R15" s="23">
        <f>(O10-(C14+L12))/2</f>
        <v>2.9999999999999971E-2</v>
      </c>
    </row>
    <row r="16" spans="2:18" ht="13.5" thickBot="1" x14ac:dyDescent="0.25">
      <c r="B16" s="24" t="s">
        <v>14</v>
      </c>
      <c r="C16" s="25">
        <f>C15-C14</f>
        <v>0.2</v>
      </c>
      <c r="D16" s="43"/>
      <c r="E16" s="37" t="s">
        <v>39</v>
      </c>
      <c r="F16" s="3">
        <v>0.01</v>
      </c>
      <c r="H16" s="42"/>
      <c r="I16" s="52" t="s">
        <v>41</v>
      </c>
      <c r="J16" s="53"/>
      <c r="K16" s="54"/>
      <c r="L16" s="34">
        <f>1/F16</f>
        <v>100</v>
      </c>
      <c r="N16" s="18"/>
      <c r="O16" s="19"/>
      <c r="P16" s="38"/>
      <c r="Q16" s="44" t="s">
        <v>7</v>
      </c>
      <c r="R16" s="25">
        <f>F13</f>
        <v>0.03</v>
      </c>
    </row>
    <row r="17" spans="2:19" ht="13.5" thickTop="1" x14ac:dyDescent="0.2"/>
    <row r="18" spans="2:19" x14ac:dyDescent="0.2">
      <c r="B18" s="45" t="s">
        <v>44</v>
      </c>
    </row>
    <row r="19" spans="2:19" x14ac:dyDescent="0.2">
      <c r="B19" s="45" t="s">
        <v>43</v>
      </c>
      <c r="S19" s="6"/>
    </row>
    <row r="26" spans="2:19" x14ac:dyDescent="0.2">
      <c r="B26" s="5"/>
      <c r="C26" s="7"/>
      <c r="E26" s="5"/>
      <c r="F26" s="14"/>
    </row>
    <row r="27" spans="2:19" x14ac:dyDescent="0.2">
      <c r="B27" s="5"/>
      <c r="C27" s="7"/>
      <c r="E27" s="5"/>
      <c r="F27" s="14"/>
    </row>
    <row r="28" spans="2:19" x14ac:dyDescent="0.2">
      <c r="B28" s="5"/>
      <c r="C28" s="7"/>
      <c r="E28" s="5"/>
      <c r="F28" s="14"/>
    </row>
  </sheetData>
  <sheetProtection algorithmName="SHA-512" hashValue="p1IccnhCahuhoOT29r8eD/VSr2rnzeM4I0D3eYifwvUJ5i+54875JuBXk1zkB3oNHMnxWaAwErswigrRalrg3A==" saltValue="oUYGybbq9WCRMaTTMFujeg==" spinCount="100000" sheet="1" objects="1" scenarios="1"/>
  <protectedRanges>
    <protectedRange sqref="C8:C9 C11:C12 C14:C15 F8:F9 F11:F13 F15:F16" name="Range1"/>
  </protectedRanges>
  <mergeCells count="5">
    <mergeCell ref="N7:O7"/>
    <mergeCell ref="H7:I7"/>
    <mergeCell ref="B7:C7"/>
    <mergeCell ref="I15:K15"/>
    <mergeCell ref="I16:K16"/>
  </mergeCells>
  <phoneticPr fontId="3" type="noConversion"/>
  <pageMargins left="0.75" right="0.75" top="1" bottom="1" header="0.5" footer="0.5"/>
  <pageSetup paperSize="25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Hausherr</dc:creator>
  <cp:lastModifiedBy>Nick B</cp:lastModifiedBy>
  <dcterms:created xsi:type="dcterms:W3CDTF">2005-10-25T17:10:19Z</dcterms:created>
  <dcterms:modified xsi:type="dcterms:W3CDTF">2024-12-04T17:30:09Z</dcterms:modified>
</cp:coreProperties>
</file>